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workbook>
</file>

<file path=xl/sharedStrings.xml><?xml version="1.0" encoding="utf-8"?>
<sst xmlns="http://schemas.openxmlformats.org/spreadsheetml/2006/main" count="54" uniqueCount="30">
  <si>
    <t>Executorul si numarul telefonului      O. Tabirta  022 30-32-85</t>
  </si>
  <si>
    <t>acceptate in MDL</t>
  </si>
  <si>
    <t>lunii gestionare</t>
  </si>
  <si>
    <t>16.06.2022</t>
  </si>
  <si>
    <t>- depozitele bancilor</t>
  </si>
  <si>
    <t>Informatia privind depozitele</t>
  </si>
  <si>
    <t>Semnaturile:</t>
  </si>
  <si>
    <t>acceptate in valuta straina **</t>
  </si>
  <si>
    <t>la situatia   31.05.2022</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</si>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</sst>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 numFmtId="199" formatCode="* #,##0.0;* \-#,##0.0;* &quot;-&quot;??;@"/>
    <numFmt numFmtId="200" formatCode="* #,##0;* \-#,##0;* &quot;-&quot;??;@"/>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0">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4" fillId="0" borderId="0" xfId="0" applyNumberFormat="1" applyFont="1" applyBorder="1" applyAlignment="1">
      <alignment/>
    </xf>
    <xf numFmtId="200" fontId="4" fillId="0" borderId="37" xfId="42" applyNumberFormat="1" applyFont="1" applyFill="1" applyBorder="1" applyAlignment="1" applyProtection="1">
      <alignment wrapText="1"/>
      <protection/>
    </xf>
    <xf numFmtId="200" fontId="4" fillId="0" borderId="38" xfId="42" applyNumberFormat="1" applyFont="1" applyFill="1" applyBorder="1" applyAlignment="1" applyProtection="1">
      <alignment/>
      <protection/>
    </xf>
    <xf numFmtId="200" fontId="4" fillId="0" borderId="39" xfId="42" applyNumberFormat="1" applyFont="1" applyFill="1" applyBorder="1" applyAlignment="1" applyProtection="1">
      <alignment/>
      <protection/>
    </xf>
    <xf numFmtId="200" fontId="4" fillId="0" borderId="40" xfId="42" applyNumberFormat="1" applyFont="1" applyFill="1" applyBorder="1" applyAlignment="1" applyProtection="1">
      <alignment/>
      <protection/>
    </xf>
    <xf numFmtId="200" fontId="4" fillId="0" borderId="31" xfId="42" applyNumberFormat="1" applyFont="1" applyFill="1" applyBorder="1" applyAlignment="1" applyProtection="1">
      <alignment/>
      <protection/>
    </xf>
    <xf numFmtId="200" fontId="4" fillId="0" borderId="27" xfId="42" applyNumberFormat="1" applyFont="1" applyFill="1" applyBorder="1" applyAlignment="1" applyProtection="1">
      <alignment/>
      <protection/>
    </xf>
    <xf numFmtId="200" fontId="4" fillId="0" borderId="37" xfId="42" applyNumberFormat="1" applyFont="1" applyFill="1" applyBorder="1" applyAlignment="1" applyProtection="1">
      <alignment/>
      <protection/>
    </xf>
    <xf numFmtId="200" fontId="4" fillId="0" borderId="17" xfId="42" applyNumberFormat="1" applyFont="1" applyFill="1" applyBorder="1" applyAlignment="1" applyProtection="1">
      <alignment/>
      <protection/>
    </xf>
    <xf numFmtId="200" fontId="4" fillId="0" borderId="29" xfId="42" applyNumberFormat="1" applyFont="1" applyFill="1" applyBorder="1" applyAlignment="1" applyProtection="1">
      <alignment/>
      <protection/>
    </xf>
    <xf numFmtId="200" fontId="4" fillId="0" borderId="41" xfId="42" applyNumberFormat="1" applyFont="1" applyFill="1" applyBorder="1" applyAlignment="1" applyProtection="1">
      <alignment/>
      <protection/>
    </xf>
    <xf numFmtId="200" fontId="4" fillId="0" borderId="15" xfId="42" applyNumberFormat="1" applyFont="1" applyFill="1" applyBorder="1" applyAlignment="1" applyProtection="1">
      <alignment/>
      <protection/>
    </xf>
    <xf numFmtId="200" fontId="4" fillId="0" borderId="0" xfId="42" applyNumberFormat="1" applyFont="1" applyFill="1" applyBorder="1" applyAlignment="1" applyProtection="1">
      <alignment/>
      <protection/>
    </xf>
    <xf numFmtId="200" fontId="4" fillId="0" borderId="25" xfId="42" applyNumberFormat="1" applyFont="1" applyFill="1" applyBorder="1" applyAlignment="1" applyProtection="1">
      <alignment/>
      <protection/>
    </xf>
    <xf numFmtId="200" fontId="4" fillId="0" borderId="30" xfId="42" applyNumberFormat="1" applyFont="1" applyFill="1" applyBorder="1" applyAlignment="1" applyProtection="1">
      <alignment/>
      <protection/>
    </xf>
    <xf numFmtId="200" fontId="4" fillId="0" borderId="42" xfId="42" applyNumberFormat="1" applyFont="1" applyBorder="1" applyAlignment="1">
      <alignment/>
    </xf>
    <xf numFmtId="200" fontId="4" fillId="0" borderId="25" xfId="42" applyNumberFormat="1" applyFont="1" applyBorder="1" applyAlignment="1">
      <alignment/>
    </xf>
    <xf numFmtId="200" fontId="4" fillId="0" borderId="30" xfId="42" applyNumberFormat="1" applyFont="1" applyBorder="1" applyAlignment="1">
      <alignment/>
    </xf>
    <xf numFmtId="200" fontId="4" fillId="0" borderId="38" xfId="42" applyNumberFormat="1" applyFont="1" applyBorder="1" applyAlignment="1">
      <alignment/>
    </xf>
    <xf numFmtId="200" fontId="4" fillId="0" borderId="39" xfId="42" applyNumberFormat="1" applyFont="1" applyBorder="1" applyAlignment="1">
      <alignment/>
    </xf>
    <xf numFmtId="200" fontId="4" fillId="0" borderId="43" xfId="42" applyNumberFormat="1" applyFont="1" applyFill="1" applyBorder="1" applyAlignment="1" applyProtection="1">
      <alignment/>
      <protection/>
    </xf>
    <xf numFmtId="200" fontId="4" fillId="0" borderId="43" xfId="42" applyNumberFormat="1" applyFont="1" applyBorder="1" applyAlignment="1">
      <alignment/>
    </xf>
    <xf numFmtId="200" fontId="4" fillId="0" borderId="44" xfId="42" applyNumberFormat="1" applyFont="1" applyBorder="1" applyAlignment="1">
      <alignment/>
    </xf>
    <xf numFmtId="200" fontId="4" fillId="0" borderId="45" xfId="42" applyNumberFormat="1" applyFont="1" applyFill="1" applyBorder="1" applyAlignment="1" applyProtection="1">
      <alignment/>
      <protection/>
    </xf>
    <xf numFmtId="200" fontId="4" fillId="0" borderId="46" xfId="42" applyNumberFormat="1" applyFont="1" applyFill="1" applyBorder="1" applyAlignment="1" applyProtection="1">
      <alignment/>
      <protection/>
    </xf>
    <xf numFmtId="200" fontId="4" fillId="0" borderId="47" xfId="42" applyNumberFormat="1" applyFont="1" applyFill="1" applyBorder="1" applyAlignment="1" applyProtection="1">
      <alignment/>
      <protection/>
    </xf>
    <xf numFmtId="200" fontId="4" fillId="0" borderId="28" xfId="42" applyNumberFormat="1" applyFont="1" applyFill="1" applyBorder="1" applyAlignment="1" applyProtection="1">
      <alignment/>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A8" sqref="A8:M31"/>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8" width="9.140625" style="2" customWidth="1"/>
    <col min="9" max="9" width="10.8515625" style="2" customWidth="1"/>
    <col min="10" max="16384" width="9.140625" style="2" customWidth="1"/>
  </cols>
  <sheetData>
    <row r="1" spans="1:13" ht="12" customHeight="1">
      <c r="A1" s="3"/>
      <c r="B1" s="3"/>
      <c r="C1" s="3"/>
      <c r="F1" s="3"/>
      <c r="G1" s="3"/>
      <c r="H1" s="3"/>
      <c r="J1" s="3"/>
      <c r="K1" s="49"/>
      <c r="L1" s="3"/>
      <c r="M1" s="3"/>
    </row>
    <row r="2" spans="1:13" ht="12.75">
      <c r="A2" s="3"/>
      <c r="B2" s="3"/>
      <c r="C2" s="3"/>
      <c r="F2" s="3"/>
      <c r="G2" s="3"/>
      <c r="H2" s="3"/>
      <c r="J2" s="3"/>
      <c r="K2" s="3"/>
      <c r="L2" s="3"/>
      <c r="M2" s="3"/>
    </row>
    <row r="3" spans="1:13" ht="12.75">
      <c r="A3" s="80" t="s">
        <v>5</v>
      </c>
      <c r="B3" s="80"/>
      <c r="C3" s="80"/>
      <c r="D3" s="80"/>
      <c r="E3" s="80"/>
      <c r="F3" s="80"/>
      <c r="G3" s="80"/>
      <c r="H3" s="80"/>
      <c r="I3" s="80"/>
      <c r="J3" s="80"/>
      <c r="K3" s="80"/>
      <c r="L3" s="80"/>
      <c r="M3" s="80"/>
    </row>
    <row r="4" spans="1:13" ht="12.75">
      <c r="A4" s="80" t="s">
        <v>12</v>
      </c>
      <c r="B4" s="80"/>
      <c r="C4" s="80"/>
      <c r="D4" s="80"/>
      <c r="E4" s="80"/>
      <c r="F4" s="80"/>
      <c r="G4" s="80"/>
      <c r="H4" s="80"/>
      <c r="I4" s="80"/>
      <c r="J4" s="80"/>
      <c r="K4" s="80"/>
      <c r="L4" s="80"/>
      <c r="M4" s="80"/>
    </row>
    <row r="5" ht="12.75">
      <c r="A5" s="3"/>
    </row>
    <row r="6" spans="1:13" ht="12.75">
      <c r="A6" s="80" t="s">
        <v>8</v>
      </c>
      <c r="B6" s="80"/>
      <c r="C6" s="80"/>
      <c r="D6" s="80"/>
      <c r="E6" s="80"/>
      <c r="F6" s="80"/>
      <c r="G6" s="80"/>
      <c r="H6" s="80"/>
      <c r="I6" s="80"/>
      <c r="J6" s="80"/>
      <c r="K6" s="80"/>
      <c r="L6" s="80"/>
      <c r="M6" s="80"/>
    </row>
    <row r="7" ht="12.75">
      <c r="A7" s="3"/>
    </row>
    <row r="8" spans="1:13" ht="42.75" customHeight="1">
      <c r="A8" s="81" t="s">
        <v>27</v>
      </c>
      <c r="B8" s="78" t="s">
        <v>20</v>
      </c>
      <c r="C8" s="78"/>
      <c r="D8" s="78"/>
      <c r="E8" s="78"/>
      <c r="F8" s="78"/>
      <c r="G8" s="89"/>
      <c r="H8" s="78" t="s">
        <v>21</v>
      </c>
      <c r="I8" s="78"/>
      <c r="J8" s="78"/>
      <c r="K8" s="78"/>
      <c r="L8" s="78"/>
      <c r="M8" s="78"/>
    </row>
    <row r="9" spans="1:13" ht="12.75">
      <c r="A9" s="81"/>
      <c r="B9" s="83" t="s">
        <v>2</v>
      </c>
      <c r="C9" s="84"/>
      <c r="D9" s="88" t="s">
        <v>15</v>
      </c>
      <c r="E9" s="88"/>
      <c r="F9" s="85" t="s">
        <v>26</v>
      </c>
      <c r="G9" s="86"/>
      <c r="H9" s="87" t="s">
        <v>2</v>
      </c>
      <c r="I9" s="87"/>
      <c r="J9" s="79" t="s">
        <v>15</v>
      </c>
      <c r="K9" s="79"/>
      <c r="L9" s="76" t="s">
        <v>26</v>
      </c>
      <c r="M9" s="77"/>
    </row>
    <row r="10" spans="1:13" ht="38.25">
      <c r="A10" s="82"/>
      <c r="B10" s="4" t="s">
        <v>1</v>
      </c>
      <c r="C10" s="5" t="s">
        <v>7</v>
      </c>
      <c r="D10" s="6" t="s">
        <v>1</v>
      </c>
      <c r="E10" s="7" t="s">
        <v>7</v>
      </c>
      <c r="F10" s="6" t="s">
        <v>1</v>
      </c>
      <c r="G10" s="8" t="s">
        <v>7</v>
      </c>
      <c r="H10" s="9" t="s">
        <v>1</v>
      </c>
      <c r="I10" s="10" t="s">
        <v>11</v>
      </c>
      <c r="J10" s="11" t="s">
        <v>1</v>
      </c>
      <c r="K10" s="11" t="s">
        <v>11</v>
      </c>
      <c r="L10" s="12" t="s">
        <v>1</v>
      </c>
      <c r="M10" s="13" t="s">
        <v>11</v>
      </c>
    </row>
    <row r="11" spans="1:13" ht="12.75">
      <c r="A11" s="14" t="s">
        <v>23</v>
      </c>
      <c r="B11" s="15">
        <v>1</v>
      </c>
      <c r="C11" s="15">
        <v>2</v>
      </c>
      <c r="D11" s="15">
        <v>3</v>
      </c>
      <c r="E11" s="15">
        <v>4</v>
      </c>
      <c r="F11" s="15">
        <v>5</v>
      </c>
      <c r="G11" s="15">
        <v>6</v>
      </c>
      <c r="H11" s="16">
        <v>7</v>
      </c>
      <c r="I11" s="16">
        <v>8</v>
      </c>
      <c r="J11" s="16">
        <v>9</v>
      </c>
      <c r="K11" s="16">
        <v>10</v>
      </c>
      <c r="L11" s="16">
        <v>11</v>
      </c>
      <c r="M11" s="17">
        <v>12</v>
      </c>
    </row>
    <row r="12" spans="1:13" ht="12.75">
      <c r="A12" s="18" t="s">
        <v>13</v>
      </c>
      <c r="B12" s="28"/>
      <c r="C12" s="29"/>
      <c r="D12" s="19"/>
      <c r="E12" s="20"/>
      <c r="F12" s="20"/>
      <c r="G12" s="20"/>
      <c r="H12" s="20"/>
      <c r="I12" s="20"/>
      <c r="J12" s="20"/>
      <c r="K12" s="20"/>
      <c r="L12" s="21"/>
      <c r="M12" s="22"/>
    </row>
    <row r="13" spans="1:13" ht="12.75">
      <c r="A13" s="23" t="s">
        <v>16</v>
      </c>
      <c r="B13" s="50">
        <f>(2203421647.6+334346.96)/1000</f>
        <v>2203756</v>
      </c>
      <c r="C13" s="51">
        <f>(3565282674.66+0)/1000</f>
        <v>3565283</v>
      </c>
      <c r="D13" s="50">
        <f>(2254973915.18+307780.55)/1000</f>
        <v>2255282</v>
      </c>
      <c r="E13" s="51">
        <f>(3283241419.47+0)/1000</f>
        <v>3283241</v>
      </c>
      <c r="F13" s="50">
        <f>(2676054557.72+209517.27)/1000</f>
        <v>2676264</v>
      </c>
      <c r="G13" s="52">
        <f>(3389685734.08+0)/1000</f>
        <v>3389686</v>
      </c>
      <c r="H13" s="34">
        <v>0</v>
      </c>
      <c r="I13" s="34">
        <v>0</v>
      </c>
      <c r="J13" s="34">
        <v>0</v>
      </c>
      <c r="K13" s="37">
        <v>0</v>
      </c>
      <c r="L13" s="34">
        <v>0</v>
      </c>
      <c r="M13" s="38">
        <v>0</v>
      </c>
    </row>
    <row r="14" spans="1:13" ht="12.75">
      <c r="A14" s="23" t="s">
        <v>10</v>
      </c>
      <c r="B14" s="53">
        <f>(4209760975.12+0)/1000</f>
        <v>4209761</v>
      </c>
      <c r="C14" s="54">
        <f>(3619836839.1+0)/1000</f>
        <v>3619837</v>
      </c>
      <c r="D14" s="53">
        <f>(3877433248.98+0)/1000</f>
        <v>3877433</v>
      </c>
      <c r="E14" s="54">
        <f>(3547115053.38+0)/1000</f>
        <v>3547115</v>
      </c>
      <c r="F14" s="53">
        <f>(4465029004.38+0)/1000</f>
        <v>4465029</v>
      </c>
      <c r="G14" s="55">
        <f>(3246248295.82+0)/1000</f>
        <v>3246248</v>
      </c>
      <c r="H14" s="34">
        <v>0</v>
      </c>
      <c r="I14" s="34">
        <v>0</v>
      </c>
      <c r="J14" s="34">
        <v>0</v>
      </c>
      <c r="K14" s="37">
        <v>0</v>
      </c>
      <c r="L14" s="34">
        <v>0</v>
      </c>
      <c r="M14" s="38">
        <v>0</v>
      </c>
    </row>
    <row r="15" spans="1:13" ht="12.75">
      <c r="A15" s="23" t="s">
        <v>4</v>
      </c>
      <c r="B15" s="56">
        <f>594801.71/1000</f>
        <v>595</v>
      </c>
      <c r="C15" s="51">
        <f>8110918.02/1000</f>
        <v>8111</v>
      </c>
      <c r="D15" s="56">
        <f>741307.9/1000</f>
        <v>741</v>
      </c>
      <c r="E15" s="51">
        <f>4012528.34/1000</f>
        <v>4013</v>
      </c>
      <c r="F15" s="56">
        <f>1191643.63/1000</f>
        <v>1192</v>
      </c>
      <c r="G15" s="52">
        <f>17266593.68/1000</f>
        <v>17267</v>
      </c>
      <c r="H15" s="34">
        <v>0</v>
      </c>
      <c r="I15" s="34">
        <v>0</v>
      </c>
      <c r="J15" s="34">
        <v>0</v>
      </c>
      <c r="K15" s="37">
        <v>0</v>
      </c>
      <c r="L15" s="34">
        <v>0</v>
      </c>
      <c r="M15" s="38">
        <v>0</v>
      </c>
    </row>
    <row r="16" spans="1:13" ht="12.75">
      <c r="A16" s="30" t="s">
        <v>29</v>
      </c>
      <c r="B16" s="53"/>
      <c r="C16" s="57"/>
      <c r="D16" s="53"/>
      <c r="E16" s="57"/>
      <c r="F16" s="53"/>
      <c r="G16" s="58"/>
      <c r="H16" s="35"/>
      <c r="I16" s="35"/>
      <c r="J16" s="35"/>
      <c r="K16" s="39"/>
      <c r="L16" s="35"/>
      <c r="M16" s="40"/>
    </row>
    <row r="17" spans="1:13" ht="12.75">
      <c r="A17" s="23" t="s">
        <v>16</v>
      </c>
      <c r="B17" s="56">
        <f>(1176458685.8+0)/1000</f>
        <v>1176459</v>
      </c>
      <c r="C17" s="56">
        <f>(30645741.83+0)/1000</f>
        <v>30646</v>
      </c>
      <c r="D17" s="56">
        <f>(1175908026.57+0)/1000</f>
        <v>1175908</v>
      </c>
      <c r="E17" s="56">
        <f>(30645732.86+0)/1000</f>
        <v>30646</v>
      </c>
      <c r="F17" s="56">
        <f>(1230409535.15+0)/1000</f>
        <v>1230410</v>
      </c>
      <c r="G17" s="59">
        <f>(38143645.3+0)/1000</f>
        <v>38144</v>
      </c>
      <c r="H17" s="34">
        <v>1.23</v>
      </c>
      <c r="I17" s="34">
        <v>2</v>
      </c>
      <c r="J17" s="34">
        <v>1.24</v>
      </c>
      <c r="K17" s="37">
        <v>2</v>
      </c>
      <c r="L17" s="34">
        <v>1.26</v>
      </c>
      <c r="M17" s="38">
        <v>2</v>
      </c>
    </row>
    <row r="18" spans="1:13" ht="12.75">
      <c r="A18" s="23" t="s">
        <v>10</v>
      </c>
      <c r="B18" s="53">
        <f>(532391916.93+0)/1000</f>
        <v>532392</v>
      </c>
      <c r="C18" s="60">
        <f>(379679866.5+0)/1000</f>
        <v>379680</v>
      </c>
      <c r="D18" s="53">
        <f>(440708334.71+0)/1000</f>
        <v>440708</v>
      </c>
      <c r="E18" s="60">
        <f>(360358437.48+0)/1000</f>
        <v>360358</v>
      </c>
      <c r="F18" s="53">
        <f>(160732085.71+0)/1000</f>
        <v>160732</v>
      </c>
      <c r="G18" s="61">
        <f>(359318669.37+0)/1000</f>
        <v>359319</v>
      </c>
      <c r="H18" s="34">
        <v>3.61</v>
      </c>
      <c r="I18" s="34">
        <v>0.066</v>
      </c>
      <c r="J18" s="34">
        <v>3.29</v>
      </c>
      <c r="K18" s="37">
        <v>0.0695</v>
      </c>
      <c r="L18" s="36">
        <v>1.82</v>
      </c>
      <c r="M18" s="38">
        <v>0.0685</v>
      </c>
    </row>
    <row r="19" spans="1:13" ht="12.75">
      <c r="A19" s="23" t="s">
        <v>4</v>
      </c>
      <c r="B19" s="56">
        <f aca="true" t="shared" si="0" ref="B19:G19">0/1000</f>
        <v>0</v>
      </c>
      <c r="C19" s="51">
        <f t="shared" si="0"/>
        <v>0</v>
      </c>
      <c r="D19" s="56">
        <f t="shared" si="0"/>
        <v>0</v>
      </c>
      <c r="E19" s="51">
        <f t="shared" si="0"/>
        <v>0</v>
      </c>
      <c r="F19" s="56">
        <f t="shared" si="0"/>
        <v>0</v>
      </c>
      <c r="G19" s="52">
        <f t="shared" si="0"/>
        <v>0</v>
      </c>
      <c r="H19" s="34">
        <v>0</v>
      </c>
      <c r="I19" s="34">
        <v>0</v>
      </c>
      <c r="J19" s="34">
        <v>0</v>
      </c>
      <c r="K19" s="37">
        <v>0</v>
      </c>
      <c r="L19" s="34">
        <v>0</v>
      </c>
      <c r="M19" s="38">
        <v>0</v>
      </c>
    </row>
    <row r="20" spans="1:13" ht="12.75">
      <c r="A20" s="30" t="s">
        <v>14</v>
      </c>
      <c r="B20" s="53"/>
      <c r="C20" s="54"/>
      <c r="D20" s="53"/>
      <c r="E20" s="54"/>
      <c r="F20" s="53"/>
      <c r="G20" s="55"/>
      <c r="H20" s="35"/>
      <c r="I20" s="35"/>
      <c r="J20" s="35"/>
      <c r="K20" s="39"/>
      <c r="L20" s="35"/>
      <c r="M20" s="40"/>
    </row>
    <row r="21" spans="1:13" ht="12.75">
      <c r="A21" s="23" t="s">
        <v>16</v>
      </c>
      <c r="B21" s="56">
        <f>(306786.76+149775.97+0)/1000</f>
        <v>457</v>
      </c>
      <c r="C21" s="51">
        <f>(139096048.09+79972972.89)/1000</f>
        <v>219069</v>
      </c>
      <c r="D21" s="56">
        <f>(358437.29+173275.27)/1000</f>
        <v>532</v>
      </c>
      <c r="E21" s="51">
        <f>(146666234.48+77502426.1199999)/1000</f>
        <v>224169</v>
      </c>
      <c r="F21" s="56">
        <f>(3608676.35+254366.83)/1000</f>
        <v>3863</v>
      </c>
      <c r="G21" s="52">
        <f>(179061011.42+104901195.83)/1000</f>
        <v>283962</v>
      </c>
      <c r="H21" s="34">
        <v>0</v>
      </c>
      <c r="I21" s="34">
        <v>0</v>
      </c>
      <c r="J21" s="34">
        <v>0</v>
      </c>
      <c r="K21" s="37">
        <v>0</v>
      </c>
      <c r="L21" s="34">
        <v>0</v>
      </c>
      <c r="M21" s="38">
        <v>0</v>
      </c>
    </row>
    <row r="22" spans="1:13" ht="12.75">
      <c r="A22" s="23" t="s">
        <v>10</v>
      </c>
      <c r="B22" s="53">
        <f>27370983.24/1000</f>
        <v>27371</v>
      </c>
      <c r="C22" s="57">
        <f>96325872.61/1000</f>
        <v>96326</v>
      </c>
      <c r="D22" s="53">
        <f>23578546.21/1000</f>
        <v>23579</v>
      </c>
      <c r="E22" s="57">
        <f>94233477.08/1000</f>
        <v>94233</v>
      </c>
      <c r="F22" s="53">
        <f>28708401.85/1000</f>
        <v>28708</v>
      </c>
      <c r="G22" s="58">
        <f>79231754.48/1000</f>
        <v>79232</v>
      </c>
      <c r="H22" s="34">
        <v>0</v>
      </c>
      <c r="I22" s="34">
        <v>0</v>
      </c>
      <c r="J22" s="34">
        <v>0</v>
      </c>
      <c r="K22" s="37">
        <v>0</v>
      </c>
      <c r="L22" s="34">
        <v>0</v>
      </c>
      <c r="M22" s="38">
        <v>0</v>
      </c>
    </row>
    <row r="23" spans="1:13" ht="12.75">
      <c r="A23" s="23" t="s">
        <v>4</v>
      </c>
      <c r="B23" s="59">
        <f aca="true" t="shared" si="1" ref="B23:G23">0/1000</f>
        <v>0</v>
      </c>
      <c r="C23" s="54">
        <f t="shared" si="1"/>
        <v>0</v>
      </c>
      <c r="D23" s="59">
        <f t="shared" si="1"/>
        <v>0</v>
      </c>
      <c r="E23" s="54">
        <f t="shared" si="1"/>
        <v>0</v>
      </c>
      <c r="F23" s="59">
        <f t="shared" si="1"/>
        <v>0</v>
      </c>
      <c r="G23" s="55">
        <f t="shared" si="1"/>
        <v>0</v>
      </c>
      <c r="H23" s="34">
        <v>0</v>
      </c>
      <c r="I23" s="34">
        <v>0</v>
      </c>
      <c r="J23" s="34">
        <v>0</v>
      </c>
      <c r="K23" s="37">
        <v>0</v>
      </c>
      <c r="L23" s="34">
        <v>0</v>
      </c>
      <c r="M23" s="38">
        <v>0</v>
      </c>
    </row>
    <row r="24" spans="1:13" ht="12.75">
      <c r="A24" s="31" t="s">
        <v>18</v>
      </c>
      <c r="B24" s="53"/>
      <c r="C24" s="62"/>
      <c r="D24" s="53"/>
      <c r="E24" s="62"/>
      <c r="F24" s="53"/>
      <c r="G24" s="63"/>
      <c r="H24" s="35"/>
      <c r="I24" s="35"/>
      <c r="J24" s="35"/>
      <c r="K24" s="39"/>
      <c r="L24" s="35"/>
      <c r="M24" s="40"/>
    </row>
    <row r="25" spans="1:13" ht="12.75">
      <c r="A25" s="23" t="s">
        <v>16</v>
      </c>
      <c r="B25" s="56">
        <f>(5760351513.63001+69401394.1699999)/1000</f>
        <v>5829753</v>
      </c>
      <c r="C25" s="51">
        <f>(4237167735.33+212376469.22)/1000</f>
        <v>4449544</v>
      </c>
      <c r="D25" s="56">
        <f>(5687524786.50999+74497253.1300001)/1000</f>
        <v>5762022</v>
      </c>
      <c r="E25" s="51">
        <f>(4138376708.53002+212692914.84)/1000</f>
        <v>4351070</v>
      </c>
      <c r="F25" s="56">
        <f>(6234099454.15+90489278.9299999)/1000</f>
        <v>6324589</v>
      </c>
      <c r="G25" s="52">
        <f>(4848348941.06+256563295.35)/1000</f>
        <v>5104912</v>
      </c>
      <c r="H25" s="34">
        <v>5.03</v>
      </c>
      <c r="I25" s="34">
        <v>0.38</v>
      </c>
      <c r="J25" s="34">
        <v>4.41</v>
      </c>
      <c r="K25" s="37">
        <v>0.38</v>
      </c>
      <c r="L25" s="34">
        <v>3.59</v>
      </c>
      <c r="M25" s="38">
        <v>0.38</v>
      </c>
    </row>
    <row r="26" spans="1:13" ht="12.75">
      <c r="A26" s="32" t="s">
        <v>10</v>
      </c>
      <c r="B26" s="53">
        <f>952282586.05/1000</f>
        <v>952283</v>
      </c>
      <c r="C26" s="57">
        <f>424515590.87/1000</f>
        <v>424516</v>
      </c>
      <c r="D26" s="53">
        <f>837395576.91/1000</f>
        <v>837396</v>
      </c>
      <c r="E26" s="57">
        <f>352355644.29/1000</f>
        <v>352356</v>
      </c>
      <c r="F26" s="53">
        <f>919404201.72/1000</f>
        <v>919404</v>
      </c>
      <c r="G26" s="58">
        <f>288974814.26/1000</f>
        <v>288975</v>
      </c>
      <c r="H26" s="34">
        <v>5.02</v>
      </c>
      <c r="I26" s="34">
        <v>0.87</v>
      </c>
      <c r="J26" s="34">
        <v>4.15</v>
      </c>
      <c r="K26" s="37">
        <v>0.89</v>
      </c>
      <c r="L26" s="34">
        <v>3.11</v>
      </c>
      <c r="M26" s="38">
        <v>0.98</v>
      </c>
    </row>
    <row r="27" spans="1:13" ht="12.75">
      <c r="A27" s="23" t="s">
        <v>4</v>
      </c>
      <c r="B27" s="56">
        <f aca="true" t="shared" si="2" ref="B27:G27">0/1000</f>
        <v>0</v>
      </c>
      <c r="C27" s="51">
        <f t="shared" si="2"/>
        <v>0</v>
      </c>
      <c r="D27" s="56">
        <f t="shared" si="2"/>
        <v>0</v>
      </c>
      <c r="E27" s="51">
        <f t="shared" si="2"/>
        <v>0</v>
      </c>
      <c r="F27" s="56">
        <f t="shared" si="2"/>
        <v>0</v>
      </c>
      <c r="G27" s="52">
        <f t="shared" si="2"/>
        <v>0</v>
      </c>
      <c r="H27" s="34">
        <v>0</v>
      </c>
      <c r="I27" s="34">
        <v>0</v>
      </c>
      <c r="J27" s="34">
        <v>0</v>
      </c>
      <c r="K27" s="37">
        <v>0</v>
      </c>
      <c r="L27" s="34">
        <v>0</v>
      </c>
      <c r="M27" s="38">
        <v>0</v>
      </c>
    </row>
    <row r="28" spans="1:13" ht="12.75">
      <c r="A28" s="30" t="s">
        <v>24</v>
      </c>
      <c r="B28" s="53"/>
      <c r="C28" s="62"/>
      <c r="D28" s="64"/>
      <c r="E28" s="65"/>
      <c r="F28" s="65"/>
      <c r="G28" s="66"/>
      <c r="H28" s="36"/>
      <c r="I28" s="36"/>
      <c r="J28" s="36"/>
      <c r="K28" s="41"/>
      <c r="L28" s="36"/>
      <c r="M28" s="40"/>
    </row>
    <row r="29" spans="1:13" ht="12.75">
      <c r="A29" s="23" t="s">
        <v>16</v>
      </c>
      <c r="B29" s="56">
        <f aca="true" t="shared" si="3" ref="B29:G31">B13+B17+B21+B25</f>
        <v>9210425</v>
      </c>
      <c r="C29" s="51">
        <f t="shared" si="3"/>
        <v>8264542</v>
      </c>
      <c r="D29" s="67">
        <f t="shared" si="3"/>
        <v>9193744</v>
      </c>
      <c r="E29" s="67">
        <f t="shared" si="3"/>
        <v>7889126</v>
      </c>
      <c r="F29" s="67">
        <f t="shared" si="3"/>
        <v>10235126</v>
      </c>
      <c r="G29" s="68">
        <f t="shared" si="3"/>
        <v>8816704</v>
      </c>
      <c r="H29" s="34">
        <f aca="true" t="shared" si="4" ref="H29:M31">IF(B29=0,0,(B13*H13+B17*H17+B21*H21+B25*H25)/B29)</f>
        <v>3.34</v>
      </c>
      <c r="I29" s="34">
        <f t="shared" si="4"/>
        <v>0.21</v>
      </c>
      <c r="J29" s="34">
        <f t="shared" si="4"/>
        <v>2.92</v>
      </c>
      <c r="K29" s="37">
        <f t="shared" si="4"/>
        <v>0.22</v>
      </c>
      <c r="L29" s="34">
        <f t="shared" si="4"/>
        <v>2.37</v>
      </c>
      <c r="M29" s="38">
        <f t="shared" si="4"/>
        <v>0.23</v>
      </c>
    </row>
    <row r="30" spans="1:13" ht="12.75">
      <c r="A30" s="23" t="s">
        <v>10</v>
      </c>
      <c r="B30" s="53">
        <f t="shared" si="3"/>
        <v>5721807</v>
      </c>
      <c r="C30" s="69">
        <f t="shared" si="3"/>
        <v>4520359</v>
      </c>
      <c r="D30" s="70">
        <f t="shared" si="3"/>
        <v>5179116</v>
      </c>
      <c r="E30" s="70">
        <f t="shared" si="3"/>
        <v>4354062</v>
      </c>
      <c r="F30" s="70">
        <f t="shared" si="3"/>
        <v>5573873</v>
      </c>
      <c r="G30" s="71">
        <f t="shared" si="3"/>
        <v>3973774</v>
      </c>
      <c r="H30" s="43">
        <f t="shared" si="4"/>
        <v>1.17</v>
      </c>
      <c r="I30" s="43">
        <f t="shared" si="4"/>
        <v>0.09</v>
      </c>
      <c r="J30" s="43">
        <f t="shared" si="4"/>
        <v>0.95</v>
      </c>
      <c r="K30" s="44">
        <f t="shared" si="4"/>
        <v>0.08</v>
      </c>
      <c r="L30" s="43">
        <f t="shared" si="4"/>
        <v>0.57</v>
      </c>
      <c r="M30" s="45">
        <f t="shared" si="4"/>
        <v>0.08</v>
      </c>
    </row>
    <row r="31" spans="1:13" ht="12.75">
      <c r="A31" s="24" t="s">
        <v>4</v>
      </c>
      <c r="B31" s="72">
        <f t="shared" si="3"/>
        <v>595</v>
      </c>
      <c r="C31" s="73">
        <f t="shared" si="3"/>
        <v>8111</v>
      </c>
      <c r="D31" s="73">
        <f t="shared" si="3"/>
        <v>741</v>
      </c>
      <c r="E31" s="74">
        <f t="shared" si="3"/>
        <v>4013</v>
      </c>
      <c r="F31" s="75">
        <f t="shared" si="3"/>
        <v>1192</v>
      </c>
      <c r="G31" s="75">
        <f t="shared" si="3"/>
        <v>17267</v>
      </c>
      <c r="H31" s="46">
        <f t="shared" si="4"/>
        <v>0</v>
      </c>
      <c r="I31" s="46">
        <f t="shared" si="4"/>
        <v>0</v>
      </c>
      <c r="J31" s="46">
        <f t="shared" si="4"/>
        <v>0</v>
      </c>
      <c r="K31" s="47">
        <f t="shared" si="4"/>
        <v>0</v>
      </c>
      <c r="L31" s="46">
        <f t="shared" si="4"/>
        <v>0</v>
      </c>
      <c r="M31" s="48">
        <f t="shared" si="4"/>
        <v>0</v>
      </c>
    </row>
    <row r="32" spans="1:3" ht="12.75">
      <c r="A32" s="3"/>
      <c r="C32" s="25"/>
    </row>
    <row r="33" ht="12.75">
      <c r="A33" s="26" t="s">
        <v>9</v>
      </c>
    </row>
    <row r="34" ht="12.75">
      <c r="A34" s="26" t="s">
        <v>19</v>
      </c>
    </row>
    <row r="35" ht="12.75">
      <c r="A35" s="26" t="s">
        <v>25</v>
      </c>
    </row>
    <row r="36" ht="12.75">
      <c r="A36" s="26" t="s">
        <v>28</v>
      </c>
    </row>
    <row r="37" ht="12.75">
      <c r="A37" s="3"/>
    </row>
    <row r="38" ht="12.75">
      <c r="A38" s="3" t="s">
        <v>6</v>
      </c>
    </row>
    <row r="39" ht="12.75">
      <c r="A39" s="3" t="s">
        <v>22</v>
      </c>
    </row>
    <row r="40" ht="12.75">
      <c r="A40" s="3"/>
    </row>
    <row r="41" ht="12.75">
      <c r="A41" s="3" t="s">
        <v>0</v>
      </c>
    </row>
    <row r="42" spans="1:2" ht="12.75">
      <c r="A42" s="3" t="s">
        <v>17</v>
      </c>
      <c r="B42" s="2" t="s">
        <v>3</v>
      </c>
    </row>
    <row r="43" ht="12.75">
      <c r="A43" s="3"/>
    </row>
    <row r="44" spans="1:9" ht="12.75">
      <c r="A44" s="3"/>
      <c r="C44" s="2">
        <f>(306786.76+149775.97)/1000</f>
        <v>456.56273</v>
      </c>
      <c r="I44" s="2">
        <v>0</v>
      </c>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pageMargins left="0.75" right="0.75" top="1" bottom="1" header="0.5" footer="0.5"/>
  <pageSetup horizontalDpi="300" verticalDpi="300" orientation="portrait" paperSize="9" r:id="rId1"/>
  <headerFooter alignWithMargins="0">
    <oddHeader>&amp;R&amp;"Arial,Regular"&amp;08&amp;KB3B3B3maib | public
document creat în cadrul băncii</oddHeader>
    <evenHeader>&amp;R&amp;"Arial,Regular"&amp;08&amp;KB3B3B3maib | public
document creat în cadrul băncii</evenHeader>
    <firstHeader>&amp;R&amp;"Arial,Regular"&amp;08&amp;KB3B3B3maib | public
document creat în cadrul băncii</firstHead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2">
        <v>0</v>
      </c>
      <c r="B13" s="42">
        <v>0</v>
      </c>
      <c r="C13" s="42">
        <v>0</v>
      </c>
      <c r="D13" s="42">
        <v>0</v>
      </c>
      <c r="E13" s="42">
        <v>0</v>
      </c>
      <c r="F13" s="42">
        <v>0</v>
      </c>
      <c r="G13" s="42">
        <v>3389685734</v>
      </c>
    </row>
    <row r="14" spans="1:7" ht="12.75">
      <c r="A14" s="42">
        <v>0</v>
      </c>
      <c r="B14" s="42">
        <v>0</v>
      </c>
      <c r="C14" s="42">
        <v>0</v>
      </c>
      <c r="D14" s="42">
        <v>0</v>
      </c>
      <c r="E14" s="42">
        <v>0</v>
      </c>
      <c r="F14" s="42">
        <v>0</v>
      </c>
      <c r="G14" s="42">
        <v>3246248296</v>
      </c>
    </row>
    <row r="15" spans="1:7" ht="12.75">
      <c r="A15" s="42">
        <v>0</v>
      </c>
      <c r="B15" s="42">
        <v>0</v>
      </c>
      <c r="C15" s="42">
        <v>0</v>
      </c>
      <c r="D15" s="42">
        <v>0</v>
      </c>
      <c r="E15" s="42">
        <v>0</v>
      </c>
      <c r="F15" s="42">
        <v>0</v>
      </c>
      <c r="G15" s="42">
        <v>17266594</v>
      </c>
    </row>
    <row r="16" spans="1:7" ht="12.75">
      <c r="A16" s="42"/>
      <c r="B16" s="42"/>
      <c r="C16" s="42"/>
      <c r="D16" s="42"/>
      <c r="E16" s="42"/>
      <c r="F16" s="42"/>
      <c r="G16" s="42"/>
    </row>
    <row r="17" spans="1:7" s="33" customFormat="1" ht="12.75">
      <c r="A17" s="42">
        <v>1452546896</v>
      </c>
      <c r="B17" s="42">
        <v>61291484</v>
      </c>
      <c r="C17" s="42">
        <v>1458817938</v>
      </c>
      <c r="D17" s="42">
        <v>61291466</v>
      </c>
      <c r="E17" s="42">
        <v>1544488907</v>
      </c>
      <c r="F17" s="42">
        <v>76287291</v>
      </c>
      <c r="G17" s="42">
        <v>38143645</v>
      </c>
    </row>
    <row r="18" spans="1:7" ht="12.75">
      <c r="A18" s="42">
        <v>1923848525</v>
      </c>
      <c r="B18" s="42">
        <v>25077651</v>
      </c>
      <c r="C18" s="42">
        <v>1451018448</v>
      </c>
      <c r="D18" s="42">
        <v>25039562</v>
      </c>
      <c r="E18" s="42">
        <v>292834707</v>
      </c>
      <c r="F18" s="42">
        <v>24609202</v>
      </c>
      <c r="G18" s="42">
        <v>359318669</v>
      </c>
    </row>
    <row r="19" spans="1:7" ht="12.75">
      <c r="A19" s="42">
        <v>0</v>
      </c>
      <c r="B19" s="42">
        <v>0</v>
      </c>
      <c r="C19" s="42">
        <v>0</v>
      </c>
      <c r="D19" s="42">
        <v>0</v>
      </c>
      <c r="E19" s="42">
        <v>0</v>
      </c>
      <c r="F19" s="42">
        <v>0</v>
      </c>
      <c r="G19" s="42">
        <v>0</v>
      </c>
    </row>
    <row r="20" spans="1:7" ht="12.75">
      <c r="A20" s="42"/>
      <c r="B20" s="42"/>
      <c r="C20" s="42"/>
      <c r="D20" s="42"/>
      <c r="E20" s="42"/>
      <c r="F20" s="42"/>
      <c r="G20" s="42"/>
    </row>
    <row r="21" spans="1:7" ht="12.75">
      <c r="A21" s="42">
        <v>0</v>
      </c>
      <c r="B21" s="42">
        <v>0</v>
      </c>
      <c r="C21" s="42">
        <v>0</v>
      </c>
      <c r="D21" s="42">
        <v>0</v>
      </c>
      <c r="E21" s="42">
        <v>0</v>
      </c>
      <c r="F21" s="42">
        <v>0</v>
      </c>
      <c r="G21" s="42">
        <v>283962207</v>
      </c>
    </row>
    <row r="22" spans="1:7" ht="12.75">
      <c r="A22" s="42">
        <v>0</v>
      </c>
      <c r="B22" s="42">
        <v>0</v>
      </c>
      <c r="C22" s="42">
        <v>0</v>
      </c>
      <c r="D22" s="42">
        <v>0</v>
      </c>
      <c r="E22" s="42">
        <v>0</v>
      </c>
      <c r="F22" s="42">
        <v>0</v>
      </c>
      <c r="G22" s="42">
        <v>79231754</v>
      </c>
    </row>
    <row r="23" spans="1:7" ht="12.75">
      <c r="A23" s="42">
        <v>0</v>
      </c>
      <c r="B23" s="42">
        <v>0</v>
      </c>
      <c r="C23" s="42">
        <v>0</v>
      </c>
      <c r="D23" s="42">
        <v>0</v>
      </c>
      <c r="E23" s="42">
        <v>0</v>
      </c>
      <c r="F23" s="42">
        <v>0</v>
      </c>
      <c r="G23" s="42">
        <v>0</v>
      </c>
    </row>
    <row r="24" spans="1:7" ht="12.75">
      <c r="A24" s="42"/>
      <c r="B24" s="42"/>
      <c r="C24" s="42"/>
      <c r="D24" s="42"/>
      <c r="E24" s="42"/>
      <c r="F24" s="42"/>
      <c r="G24" s="42"/>
    </row>
    <row r="25" spans="1:7" s="33" customFormat="1" ht="12.75">
      <c r="A25" s="42">
        <v>29330891586</v>
      </c>
      <c r="B25" s="42">
        <v>1686179091</v>
      </c>
      <c r="C25" s="42">
        <v>25426981031</v>
      </c>
      <c r="D25" s="42">
        <v>1669591866</v>
      </c>
      <c r="E25" s="42">
        <v>22699497142</v>
      </c>
      <c r="F25" s="42">
        <v>1954813614</v>
      </c>
      <c r="G25" s="42">
        <v>5104912236</v>
      </c>
    </row>
    <row r="26" spans="1:7" ht="12.75">
      <c r="A26" s="42">
        <v>4780009478</v>
      </c>
      <c r="B26" s="42">
        <v>367805348</v>
      </c>
      <c r="C26" s="42">
        <v>3476052306</v>
      </c>
      <c r="D26" s="42">
        <v>315073927</v>
      </c>
      <c r="E26" s="42">
        <v>2859046359</v>
      </c>
      <c r="F26" s="42">
        <v>281973416</v>
      </c>
      <c r="G26" s="42">
        <v>288974814</v>
      </c>
    </row>
    <row r="27" spans="1:7" ht="12.75">
      <c r="A27" s="42">
        <v>0</v>
      </c>
      <c r="B27" s="42">
        <v>0</v>
      </c>
      <c r="C27" s="42">
        <v>0</v>
      </c>
      <c r="D27" s="42">
        <v>0</v>
      </c>
      <c r="E27" s="42">
        <v>0</v>
      </c>
      <c r="F27" s="42">
        <v>0</v>
      </c>
      <c r="G27" s="42">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456562.73</v>
      </c>
    </row>
  </sheetData>
  <sheetProtection/>
  <printOptions/>
  <pageMargins left="0.75" right="0.75" top="1" bottom="1" header="0.5" footer="0.5"/>
  <pageSetup horizontalDpi="300" verticalDpi="300" orientation="portrait" r:id="rId1"/>
  <headerFooter alignWithMargins="0">
    <oddHeader>&amp;C&amp;A&amp;R&amp;"Arial,Regular"&amp;08&amp;KB3B3B3maib | public
document creat în cadrul băncii</oddHeader>
    <oddFooter>&amp;CPage &amp;P</oddFooter>
    <evenHeader>&amp;R&amp;"Arial,Regular"&amp;08&amp;KB3B3B3maib | public
document creat în cadrul băncii</evenHeader>
    <firstHeader>&amp;R&amp;"Arial,Regular"&amp;08&amp;KB3B3B3maib | public
document creat în cadrul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BJDTCD210622165948BJGMNPC00002838</dc:description>
  <cp:lastModifiedBy>MAIB</cp:lastModifiedBy>
  <dcterms:modified xsi:type="dcterms:W3CDTF">2022-06-21T13:59:50Z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a8bf366f-9a83-4cc9-b4b9-d476a6c54cab</vt:lpwstr>
  </property>
  <property fmtid="{D5CDD505-2E9C-101B-9397-08002B2CF9AE}" pid="3" name="bjSaver">
    <vt:lpwstr>NJVzTnmZHiPVLPqnDV3pwT25oovQ9fNo</vt:lpwstr>
  </property>
  <property fmtid="{D5CDD505-2E9C-101B-9397-08002B2CF9AE}" pid="4" name="bjLabelHistoryID">
    <vt:lpwstr>{28B7F92A-B750-4338-B2C2-90A69B254958}</vt:lpwstr>
  </property>
  <property fmtid="{D5CDD505-2E9C-101B-9397-08002B2CF9AE}" pid="5"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maib | public</vt:lpwstr>
  </property>
  <property fmtid="{D5CDD505-2E9C-101B-9397-08002B2CF9AE}" pid="8" name="bjClsUserRVM">
    <vt:lpwstr>[{"VisualMarkingType":1,"ShapeName":"","ApplyMarking":true}]</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